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295" windowHeight="6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</definedName>
  </definedNames>
  <calcPr calcId="125725"/>
</workbook>
</file>

<file path=xl/calcChain.xml><?xml version="1.0" encoding="utf-8"?>
<calcChain xmlns="http://schemas.openxmlformats.org/spreadsheetml/2006/main">
  <c r="E14" i="1"/>
  <c r="F24"/>
  <c r="E55" s="1"/>
  <c r="H14" l="1"/>
  <c r="H16" s="1"/>
  <c r="H69"/>
  <c r="I69"/>
  <c r="F66"/>
  <c r="F69" s="1"/>
  <c r="F64"/>
  <c r="F60"/>
  <c r="E19"/>
  <c r="G69"/>
  <c r="G76"/>
  <c r="E21"/>
  <c r="G72"/>
  <c r="H55"/>
  <c r="G70"/>
  <c r="H70"/>
  <c r="I70" s="1"/>
  <c r="G74"/>
  <c r="G24"/>
  <c r="G32"/>
  <c r="I60"/>
  <c r="F65"/>
  <c r="F74" s="1"/>
  <c r="H76"/>
  <c r="H77"/>
  <c r="H71"/>
  <c r="G71"/>
  <c r="I71" s="1"/>
  <c r="H57"/>
  <c r="G16"/>
  <c r="G77"/>
  <c r="G75"/>
  <c r="G55"/>
  <c r="G57" s="1"/>
  <c r="G58" s="1"/>
  <c r="F75"/>
  <c r="F72"/>
  <c r="F67" s="1"/>
  <c r="I72"/>
  <c r="F76"/>
  <c r="G73"/>
  <c r="F77"/>
  <c r="F70"/>
  <c r="F71"/>
  <c r="H58" l="1"/>
  <c r="E20"/>
  <c r="F73" s="1"/>
  <c r="F68" s="1"/>
</calcChain>
</file>

<file path=xl/sharedStrings.xml><?xml version="1.0" encoding="utf-8"?>
<sst xmlns="http://schemas.openxmlformats.org/spreadsheetml/2006/main" count="77" uniqueCount="67">
  <si>
    <t>Показатели</t>
  </si>
  <si>
    <t>Код строки</t>
  </si>
  <si>
    <t>По отчету за соответствующий период прошлого года</t>
  </si>
  <si>
    <t>Фактически с начала года</t>
  </si>
  <si>
    <t>А</t>
  </si>
  <si>
    <t>Б</t>
  </si>
  <si>
    <t>Поднято воды</t>
  </si>
  <si>
    <t>Расход на собственные нужды</t>
  </si>
  <si>
    <t>Получено воды со стороны</t>
  </si>
  <si>
    <t>Пропущено через очистные сооружения</t>
  </si>
  <si>
    <t>Подано воды в сеть</t>
  </si>
  <si>
    <t>Потери воды</t>
  </si>
  <si>
    <t>Реализовано воды - всего</t>
  </si>
  <si>
    <t>В том числе -  населению</t>
  </si>
  <si>
    <t>Отпущено воды другим водопроводам</t>
  </si>
  <si>
    <t>2.Полная себестоимость отпущенной воды (тыс.руб.)</t>
  </si>
  <si>
    <t>Амортизация</t>
  </si>
  <si>
    <t>Ремонт и техобслуживание или резерв расходов на оплату всех видов ремонта</t>
  </si>
  <si>
    <t>В том числе капитальный ремонт или резерв расходов на оплату капитального ремонта</t>
  </si>
  <si>
    <t>Оплата труда</t>
  </si>
  <si>
    <t>Отчисления на социальные нужды</t>
  </si>
  <si>
    <t>Цеховые расходы</t>
  </si>
  <si>
    <t>Очистка воды-всего</t>
  </si>
  <si>
    <t>Материалы</t>
  </si>
  <si>
    <t>амортизация</t>
  </si>
  <si>
    <t>Затраты на оплату труда</t>
  </si>
  <si>
    <t>Оплата воды, полученной со стороны</t>
  </si>
  <si>
    <t>Транспортирование  воды- всего:</t>
  </si>
  <si>
    <t>В том числе:Электроэнергия</t>
  </si>
  <si>
    <t>В том числе :капитальный ремонт или резерв расходов на оплату капитального ремонта</t>
  </si>
  <si>
    <t>Проведение аварийно-восстановительных работ</t>
  </si>
  <si>
    <t>Содержание и обслуживание внутридомовых сетей</t>
  </si>
  <si>
    <t>Ремонтный фонд</t>
  </si>
  <si>
    <t>Прочие прямые расходы- всего</t>
  </si>
  <si>
    <t>Общеэксплутационные расходы</t>
  </si>
  <si>
    <t>ИТОГО расходов по эксплуатации</t>
  </si>
  <si>
    <t>Внеэксплуатационные расходы</t>
  </si>
  <si>
    <t>ВСЕГО РАСХОДОВ ПО ПОЛНОЙ СЕБЕСТОИМОСТИ</t>
  </si>
  <si>
    <t>Себестоимость за 1м3 отпущенной воды , руб.</t>
  </si>
  <si>
    <t>ВСЕГО ДОХОДОВ</t>
  </si>
  <si>
    <t>В том числе от населения</t>
  </si>
  <si>
    <t>Справочно:ЭОТ</t>
  </si>
  <si>
    <t>Тариф для населения</t>
  </si>
  <si>
    <t xml:space="preserve">Отчетная калькуляция </t>
  </si>
  <si>
    <t xml:space="preserve"> себестоимости отпущенной воды</t>
  </si>
  <si>
    <t>бюджетные организации</t>
  </si>
  <si>
    <t>прочие потребители</t>
  </si>
  <si>
    <t>льгота</t>
  </si>
  <si>
    <t>субсидия</t>
  </si>
  <si>
    <t>количество человек</t>
  </si>
  <si>
    <t>ЭОТ*Объем</t>
  </si>
  <si>
    <t>Этар.*Объем</t>
  </si>
  <si>
    <t>тариф БО</t>
  </si>
  <si>
    <t>тариф ХРО</t>
  </si>
  <si>
    <t>тарБО*Об</t>
  </si>
  <si>
    <t>тарХРО*Об.</t>
  </si>
  <si>
    <t>МУП Мош</t>
  </si>
  <si>
    <t>Подьем воды</t>
  </si>
  <si>
    <r>
      <t xml:space="preserve">В том числе:                             </t>
    </r>
    <r>
      <rPr>
        <sz val="11"/>
        <rFont val="Times New Roman"/>
        <family val="1"/>
      </rPr>
      <t>Электроэнергия</t>
    </r>
  </si>
  <si>
    <t>в т.ч. через ЖУК</t>
  </si>
  <si>
    <t>в т.ч. ЖУК</t>
  </si>
  <si>
    <t>Восход</t>
  </si>
  <si>
    <r>
      <t>1.Натуральные показатели (тыс.м3</t>
    </r>
    <r>
      <rPr>
        <b/>
        <sz val="11"/>
        <rFont val="Times New Roman"/>
        <family val="1"/>
      </rPr>
      <t>)</t>
    </r>
  </si>
  <si>
    <r>
      <t xml:space="preserve">Организация  </t>
    </r>
    <r>
      <rPr>
        <b/>
        <u/>
        <sz val="14"/>
        <rFont val="Times New Roman"/>
        <family val="1"/>
        <charset val="204"/>
      </rPr>
      <t>Болотнинский район</t>
    </r>
  </si>
  <si>
    <r>
      <t xml:space="preserve">Отрасль    </t>
    </r>
    <r>
      <rPr>
        <b/>
        <u/>
        <sz val="12"/>
        <rFont val="Times New Roman"/>
        <family val="1"/>
        <charset val="204"/>
      </rPr>
      <t>ЖКХ Егоровка</t>
    </r>
  </si>
  <si>
    <t xml:space="preserve">Руководитель организации                Горелик И.Г.                 </t>
  </si>
  <si>
    <t>За   январь-сентябрь 2014  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</si>
</sst>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8"/>
      <name val="Arial Cyr"/>
      <family val="2"/>
      <charset val="204"/>
    </font>
    <font>
      <i/>
      <sz val="11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5" fillId="3" borderId="0" xfId="0" applyFont="1" applyFill="1" applyBorder="1" applyAlignment="1">
      <alignment vertical="top" wrapText="1"/>
    </xf>
    <xf numFmtId="2" fontId="2" fillId="3" borderId="9" xfId="0" applyNumberFormat="1" applyFont="1" applyFill="1" applyBorder="1" applyAlignment="1">
      <alignment horizontal="center" vertical="top" wrapText="1"/>
    </xf>
    <xf numFmtId="2" fontId="0" fillId="3" borderId="1" xfId="0" applyNumberFormat="1" applyFill="1" applyBorder="1"/>
    <xf numFmtId="0" fontId="0" fillId="2" borderId="0" xfId="0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64" fontId="0" fillId="3" borderId="1" xfId="0" applyNumberFormat="1" applyFill="1" applyBorder="1"/>
    <xf numFmtId="0" fontId="2" fillId="3" borderId="4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0" fillId="4" borderId="10" xfId="0" applyFill="1" applyBorder="1" applyAlignment="1">
      <alignment horizontal="justify"/>
    </xf>
    <xf numFmtId="164" fontId="0" fillId="0" borderId="0" xfId="0" applyNumberFormat="1"/>
    <xf numFmtId="0" fontId="5" fillId="5" borderId="1" xfId="0" applyFont="1" applyFill="1" applyBorder="1" applyAlignment="1">
      <alignment vertical="top" wrapText="1"/>
    </xf>
    <xf numFmtId="9" fontId="0" fillId="0" borderId="0" xfId="1" applyFont="1"/>
    <xf numFmtId="165" fontId="0" fillId="3" borderId="1" xfId="0" applyNumberFormat="1" applyFill="1" applyBorder="1"/>
    <xf numFmtId="0" fontId="2" fillId="6" borderId="4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164" fontId="2" fillId="6" borderId="4" xfId="0" applyNumberFormat="1" applyFont="1" applyFill="1" applyBorder="1" applyAlignment="1">
      <alignment horizontal="center" vertical="top" wrapText="1"/>
    </xf>
    <xf numFmtId="0" fontId="0" fillId="6" borderId="0" xfId="0" applyFill="1"/>
    <xf numFmtId="0" fontId="0" fillId="6" borderId="1" xfId="0" applyFill="1" applyBorder="1" applyAlignment="1">
      <alignment horizontal="justify"/>
    </xf>
    <xf numFmtId="0" fontId="0" fillId="6" borderId="1" xfId="0" applyFill="1" applyBorder="1"/>
    <xf numFmtId="0" fontId="0" fillId="6" borderId="9" xfId="0" applyFill="1" applyBorder="1"/>
    <xf numFmtId="0" fontId="0" fillId="6" borderId="3" xfId="0" applyFill="1" applyBorder="1"/>
    <xf numFmtId="2" fontId="0" fillId="6" borderId="1" xfId="0" applyNumberFormat="1" applyFill="1" applyBorder="1"/>
    <xf numFmtId="0" fontId="0" fillId="6" borderId="0" xfId="0" applyFill="1" applyBorder="1"/>
    <xf numFmtId="0" fontId="9" fillId="6" borderId="1" xfId="0" applyFont="1" applyFill="1" applyBorder="1"/>
    <xf numFmtId="0" fontId="0" fillId="6" borderId="11" xfId="0" applyFill="1" applyBorder="1"/>
    <xf numFmtId="2" fontId="0" fillId="6" borderId="11" xfId="0" applyNumberFormat="1" applyFill="1" applyBorder="1"/>
    <xf numFmtId="0" fontId="0" fillId="7" borderId="1" xfId="0" applyFill="1" applyBorder="1"/>
    <xf numFmtId="0" fontId="2" fillId="7" borderId="1" xfId="0" applyFont="1" applyFill="1" applyBorder="1" applyAlignment="1">
      <alignment horizontal="center" vertical="top" wrapText="1"/>
    </xf>
    <xf numFmtId="0" fontId="0" fillId="7" borderId="0" xfId="0" applyFill="1" applyBorder="1"/>
    <xf numFmtId="0" fontId="2" fillId="8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164" fontId="0" fillId="6" borderId="0" xfId="0" applyNumberFormat="1" applyFill="1"/>
    <xf numFmtId="165" fontId="0" fillId="6" borderId="0" xfId="0" applyNumberFormat="1" applyFill="1"/>
    <xf numFmtId="165" fontId="0" fillId="6" borderId="2" xfId="0" applyNumberFormat="1" applyFill="1" applyBorder="1"/>
    <xf numFmtId="164" fontId="0" fillId="9" borderId="1" xfId="0" applyNumberFormat="1" applyFill="1" applyBorder="1"/>
    <xf numFmtId="0" fontId="0" fillId="10" borderId="1" xfId="0" applyFill="1" applyBorder="1"/>
    <xf numFmtId="0" fontId="2" fillId="10" borderId="1" xfId="0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center" vertical="top" wrapText="1"/>
    </xf>
    <xf numFmtId="164" fontId="2" fillId="11" borderId="4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165" fontId="0" fillId="2" borderId="0" xfId="0" applyNumberFormat="1" applyFill="1"/>
    <xf numFmtId="165" fontId="5" fillId="3" borderId="7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165" fontId="2" fillId="11" borderId="12" xfId="0" applyNumberFormat="1" applyFont="1" applyFill="1" applyBorder="1" applyAlignment="1">
      <alignment horizontal="center" vertical="top" wrapText="1"/>
    </xf>
    <xf numFmtId="165" fontId="2" fillId="11" borderId="4" xfId="0" applyNumberFormat="1" applyFont="1" applyFill="1" applyBorder="1" applyAlignment="1">
      <alignment horizontal="center" vertical="top" wrapText="1"/>
    </xf>
    <xf numFmtId="165" fontId="2" fillId="3" borderId="7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165" fontId="2" fillId="2" borderId="7" xfId="0" applyNumberFormat="1" applyFont="1" applyFill="1" applyBorder="1" applyAlignment="1">
      <alignment horizontal="center" vertical="top" wrapText="1"/>
    </xf>
    <xf numFmtId="165" fontId="2" fillId="2" borderId="8" xfId="0" applyNumberFormat="1" applyFont="1" applyFill="1" applyBorder="1" applyAlignment="1">
      <alignment horizontal="center" vertical="top" wrapText="1"/>
    </xf>
    <xf numFmtId="165" fontId="2" fillId="3" borderId="9" xfId="0" applyNumberFormat="1" applyFont="1" applyFill="1" applyBorder="1" applyAlignment="1">
      <alignment horizontal="center" vertical="top" wrapText="1"/>
    </xf>
    <xf numFmtId="165" fontId="2" fillId="3" borderId="8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165" fontId="2" fillId="6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2" borderId="12" xfId="0" applyNumberFormat="1" applyFont="1" applyFill="1" applyBorder="1" applyAlignment="1">
      <alignment horizontal="center" vertical="top" wrapText="1"/>
    </xf>
    <xf numFmtId="165" fontId="2" fillId="2" borderId="4" xfId="0" applyNumberFormat="1" applyFont="1" applyFill="1" applyBorder="1" applyAlignment="1">
      <alignment horizontal="center" vertical="top" wrapText="1"/>
    </xf>
    <xf numFmtId="165" fontId="2" fillId="3" borderId="12" xfId="0" applyNumberFormat="1" applyFont="1" applyFill="1" applyBorder="1" applyAlignment="1">
      <alignment horizontal="center" vertical="top" wrapText="1"/>
    </xf>
    <xf numFmtId="165" fontId="2" fillId="6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165" fontId="2" fillId="6" borderId="12" xfId="0" applyNumberFormat="1" applyFont="1" applyFill="1" applyBorder="1" applyAlignment="1">
      <alignment horizontal="center" vertical="top" wrapText="1"/>
    </xf>
    <xf numFmtId="165" fontId="2" fillId="3" borderId="4" xfId="0" applyNumberFormat="1" applyFont="1" applyFill="1" applyBorder="1" applyAlignment="1">
      <alignment horizontal="center" vertical="top" wrapText="1"/>
    </xf>
    <xf numFmtId="165" fontId="2" fillId="6" borderId="11" xfId="0" applyNumberFormat="1" applyFont="1" applyFill="1" applyBorder="1" applyAlignment="1">
      <alignment horizontal="center" vertical="top" wrapText="1"/>
    </xf>
    <xf numFmtId="165" fontId="2" fillId="6" borderId="2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/>
    </xf>
    <xf numFmtId="165" fontId="2" fillId="11" borderId="12" xfId="0" applyNumberFormat="1" applyFont="1" applyFill="1" applyBorder="1" applyAlignment="1">
      <alignment horizontal="center" vertical="top" wrapText="1"/>
    </xf>
    <xf numFmtId="165" fontId="2" fillId="11" borderId="4" xfId="0" applyNumberFormat="1" applyFont="1" applyFill="1" applyBorder="1" applyAlignment="1">
      <alignment horizontal="center" vertical="top" wrapText="1"/>
    </xf>
    <xf numFmtId="165" fontId="2" fillId="11" borderId="11" xfId="0" applyNumberFormat="1" applyFont="1" applyFill="1" applyBorder="1" applyAlignment="1">
      <alignment horizontal="center" vertical="top" wrapText="1"/>
    </xf>
    <xf numFmtId="165" fontId="2" fillId="11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89"/>
  <sheetViews>
    <sheetView tabSelected="1" view="pageBreakPreview" topLeftCell="B1" zoomScale="115" zoomScaleSheetLayoutView="115" workbookViewId="0">
      <selection activeCell="I57" sqref="I57"/>
    </sheetView>
  </sheetViews>
  <sheetFormatPr defaultRowHeight="12.75" outlineLevelRow="2" outlineLevelCol="1"/>
  <cols>
    <col min="1" max="1" width="13.7109375" style="3" hidden="1" customWidth="1"/>
    <col min="2" max="2" width="45.42578125" style="3" customWidth="1"/>
    <col min="3" max="3" width="8.42578125" style="3" customWidth="1"/>
    <col min="4" max="4" width="14.140625" style="2" customWidth="1"/>
    <col min="5" max="5" width="0.42578125" style="3" hidden="1" customWidth="1"/>
    <col min="6" max="6" width="23" style="3" customWidth="1"/>
    <col min="7" max="7" width="0.5703125" style="52" hidden="1" customWidth="1" outlineLevel="1"/>
    <col min="8" max="8" width="0.140625" style="52" hidden="1" customWidth="1" outlineLevel="1"/>
    <col min="9" max="9" width="18.140625" style="52" customWidth="1" collapsed="1"/>
    <col min="10" max="10" width="9.85546875" bestFit="1" customWidth="1"/>
  </cols>
  <sheetData>
    <row r="1" spans="1:10" ht="18.75">
      <c r="B1" s="6" t="s">
        <v>63</v>
      </c>
      <c r="D1" s="4"/>
      <c r="E1" s="4"/>
      <c r="F1" s="4"/>
      <c r="G1" s="58"/>
    </row>
    <row r="2" spans="1:10" ht="15.75">
      <c r="B2" s="6" t="s">
        <v>64</v>
      </c>
      <c r="D2" s="4"/>
      <c r="E2" s="4"/>
      <c r="F2" s="4"/>
      <c r="G2" s="58"/>
    </row>
    <row r="3" spans="1:10" ht="18.75">
      <c r="B3" s="88" t="s">
        <v>43</v>
      </c>
      <c r="C3" s="88"/>
      <c r="D3" s="88"/>
      <c r="E3" s="4"/>
      <c r="F3" s="4"/>
      <c r="G3" s="58"/>
    </row>
    <row r="4" spans="1:10" ht="18.75">
      <c r="B4" s="88" t="s">
        <v>44</v>
      </c>
      <c r="C4" s="88"/>
      <c r="D4" s="88"/>
      <c r="E4" s="4"/>
      <c r="F4" s="4"/>
      <c r="G4" s="58"/>
    </row>
    <row r="5" spans="1:10" ht="18.75">
      <c r="B5" s="89" t="s">
        <v>66</v>
      </c>
      <c r="C5" s="89"/>
      <c r="D5" s="89"/>
      <c r="E5" s="4"/>
      <c r="F5" s="4"/>
      <c r="G5" s="58"/>
    </row>
    <row r="6" spans="1:10" ht="15">
      <c r="B6" s="7"/>
      <c r="D6" s="4"/>
      <c r="E6" s="4"/>
      <c r="F6" s="4"/>
      <c r="G6" s="58"/>
    </row>
    <row r="7" spans="1:10" ht="46.5" customHeight="1">
      <c r="B7" s="8" t="s">
        <v>0</v>
      </c>
      <c r="C7" s="9" t="s">
        <v>1</v>
      </c>
      <c r="D7" s="75" t="s">
        <v>2</v>
      </c>
      <c r="E7" s="99" t="s">
        <v>3</v>
      </c>
      <c r="F7" s="99"/>
      <c r="G7" s="59" t="s">
        <v>56</v>
      </c>
      <c r="H7" s="53" t="s">
        <v>61</v>
      </c>
      <c r="J7" s="44"/>
    </row>
    <row r="8" spans="1:10" s="3" customFormat="1" ht="15" customHeight="1">
      <c r="B8" s="10" t="s">
        <v>4</v>
      </c>
      <c r="C8" s="11" t="s">
        <v>5</v>
      </c>
      <c r="D8" s="11">
        <v>1</v>
      </c>
      <c r="E8" s="100">
        <v>2</v>
      </c>
      <c r="F8" s="101"/>
      <c r="G8" s="54">
        <v>4</v>
      </c>
      <c r="H8" s="54"/>
      <c r="I8" s="52"/>
    </row>
    <row r="9" spans="1:10" ht="20.25" customHeight="1">
      <c r="B9" s="12" t="s">
        <v>62</v>
      </c>
      <c r="C9" s="13"/>
      <c r="D9" s="13"/>
      <c r="E9" s="77"/>
      <c r="F9" s="78"/>
      <c r="G9" s="55"/>
      <c r="H9" s="54"/>
      <c r="I9" s="67"/>
    </row>
    <row r="10" spans="1:10" ht="15" customHeight="1">
      <c r="B10" s="8" t="s">
        <v>6</v>
      </c>
      <c r="C10" s="8">
        <v>100</v>
      </c>
      <c r="D10" s="8"/>
      <c r="E10" s="97">
        <v>25.0624</v>
      </c>
      <c r="F10" s="103"/>
      <c r="G10" s="55"/>
      <c r="H10" s="54"/>
      <c r="I10" s="68"/>
    </row>
    <row r="11" spans="1:10" ht="15.75">
      <c r="B11" s="14" t="s">
        <v>7</v>
      </c>
      <c r="C11" s="11">
        <v>110</v>
      </c>
      <c r="D11" s="33"/>
      <c r="E11" s="97">
        <v>0.3624</v>
      </c>
      <c r="F11" s="103"/>
      <c r="G11" s="54"/>
      <c r="H11" s="54"/>
      <c r="I11" s="68"/>
    </row>
    <row r="12" spans="1:10" ht="15.75" customHeight="1">
      <c r="B12" s="14" t="s">
        <v>8</v>
      </c>
      <c r="C12" s="11">
        <v>120</v>
      </c>
      <c r="D12" s="33"/>
      <c r="E12" s="97">
        <v>0</v>
      </c>
      <c r="F12" s="103"/>
      <c r="G12" s="54"/>
      <c r="H12" s="54"/>
      <c r="I12" s="68"/>
    </row>
    <row r="13" spans="1:10" ht="17.25" customHeight="1">
      <c r="B13" s="14" t="s">
        <v>9</v>
      </c>
      <c r="C13" s="15">
        <v>200</v>
      </c>
      <c r="D13" s="33"/>
      <c r="E13" s="97">
        <v>0</v>
      </c>
      <c r="F13" s="103"/>
      <c r="G13" s="54"/>
      <c r="H13" s="54"/>
      <c r="I13" s="68"/>
    </row>
    <row r="14" spans="1:10" s="2" customFormat="1" ht="17.25" customHeight="1">
      <c r="A14" s="3"/>
      <c r="B14" s="14" t="s">
        <v>10</v>
      </c>
      <c r="C14" s="15">
        <v>300</v>
      </c>
      <c r="D14" s="33"/>
      <c r="E14" s="97">
        <f>SUM(E15:F16)</f>
        <v>24.7</v>
      </c>
      <c r="F14" s="103"/>
      <c r="G14" s="49"/>
      <c r="H14" s="73">
        <f t="shared" ref="H14" si="0">H10-H11+H12</f>
        <v>0</v>
      </c>
      <c r="I14" s="68"/>
    </row>
    <row r="15" spans="1:10" ht="18" customHeight="1">
      <c r="B15" s="14" t="s">
        <v>11</v>
      </c>
      <c r="C15" s="11">
        <v>310</v>
      </c>
      <c r="D15" s="33"/>
      <c r="E15" s="97">
        <v>2.5</v>
      </c>
      <c r="F15" s="103"/>
      <c r="G15" s="54"/>
      <c r="H15" s="54"/>
      <c r="I15" s="68"/>
    </row>
    <row r="16" spans="1:10" s="2" customFormat="1" ht="19.5" customHeight="1">
      <c r="A16" s="3"/>
      <c r="B16" s="16" t="s">
        <v>12</v>
      </c>
      <c r="C16" s="11">
        <v>320</v>
      </c>
      <c r="D16" s="33"/>
      <c r="E16" s="104">
        <v>22.2</v>
      </c>
      <c r="F16" s="105"/>
      <c r="G16" s="51">
        <f>G14-G15</f>
        <v>0</v>
      </c>
      <c r="H16" s="74">
        <f t="shared" ref="H16" si="1">H14-H15</f>
        <v>0</v>
      </c>
      <c r="I16" s="68"/>
      <c r="J16" s="76"/>
    </row>
    <row r="17" spans="1:141" ht="17.25" customHeight="1">
      <c r="B17" s="16" t="s">
        <v>13</v>
      </c>
      <c r="C17" s="11">
        <v>330</v>
      </c>
      <c r="D17" s="33"/>
      <c r="E17" s="102">
        <v>21.302</v>
      </c>
      <c r="F17" s="98"/>
      <c r="G17" s="54"/>
      <c r="H17" s="54"/>
      <c r="I17" s="68"/>
    </row>
    <row r="18" spans="1:141" ht="17.25" hidden="1" customHeight="1">
      <c r="B18" s="46" t="s">
        <v>59</v>
      </c>
      <c r="C18" s="11"/>
      <c r="D18" s="33"/>
      <c r="E18" s="79"/>
      <c r="F18" s="80"/>
      <c r="G18" s="54"/>
      <c r="H18" s="54">
        <v>5.5670000000000002</v>
      </c>
    </row>
    <row r="19" spans="1:141" ht="17.25" hidden="1" customHeight="1" outlineLevel="1">
      <c r="B19" s="16" t="s">
        <v>45</v>
      </c>
      <c r="C19" s="8"/>
      <c r="D19" s="17"/>
      <c r="E19" s="107" t="e">
        <f>#REF!+#REF!+#REF!+#REF!+#REF!+#REF!+#REF!+G19+#REF!+#REF!+#REF!+#REF!+#REF!+#REF!+#REF!+#REF!+#REF!+H19+#REF!+#REF!+#REF!+#REF!+#REF!+#REF!</f>
        <v>#REF!</v>
      </c>
      <c r="F19" s="108"/>
      <c r="G19" s="54"/>
      <c r="H19" s="54"/>
    </row>
    <row r="20" spans="1:141" ht="17.25" hidden="1" customHeight="1" outlineLevel="1">
      <c r="B20" s="16" t="s">
        <v>46</v>
      </c>
      <c r="C20" s="8"/>
      <c r="D20" s="17"/>
      <c r="E20" s="109" t="e">
        <f>E16-E17-E19</f>
        <v>#REF!</v>
      </c>
      <c r="F20" s="110"/>
      <c r="H20" s="66"/>
      <c r="J20" s="45"/>
      <c r="K20" s="47"/>
    </row>
    <row r="21" spans="1:141" ht="17.25" hidden="1" customHeight="1" outlineLevel="1">
      <c r="B21" s="46" t="s">
        <v>60</v>
      </c>
      <c r="C21" s="8"/>
      <c r="D21" s="17"/>
      <c r="E21" s="97" t="e">
        <f>#REF!+#REF!+#REF!+#REF!+#REF!+#REF!+#REF!+G21+#REF!+#REF!+#REF!+#REF!+#REF!+#REF!+#REF!+#REF!+#REF!+H21+#REF!+#REF!+#REF!</f>
        <v>#REF!</v>
      </c>
      <c r="F21" s="98"/>
      <c r="G21" s="50"/>
      <c r="H21" s="66"/>
      <c r="J21" s="45"/>
    </row>
    <row r="22" spans="1:141" ht="18" customHeight="1" collapsed="1">
      <c r="B22" s="16" t="s">
        <v>14</v>
      </c>
      <c r="C22" s="18">
        <v>400</v>
      </c>
      <c r="D22" s="24"/>
      <c r="E22" s="93">
        <v>0</v>
      </c>
      <c r="F22" s="93"/>
      <c r="G22" s="54"/>
      <c r="H22" s="54"/>
    </row>
    <row r="23" spans="1:141" ht="29.25" customHeight="1" outlineLevel="1">
      <c r="A23" s="4"/>
      <c r="B23" s="18" t="s">
        <v>15</v>
      </c>
      <c r="C23" s="18"/>
      <c r="D23" s="35"/>
      <c r="E23" s="81"/>
      <c r="F23" s="82"/>
      <c r="G23" s="55"/>
      <c r="H23" s="54"/>
    </row>
    <row r="24" spans="1:141" s="2" customFormat="1" ht="18.75" customHeight="1" outlineLevel="1">
      <c r="A24" s="28"/>
      <c r="B24" s="37" t="s">
        <v>57</v>
      </c>
      <c r="C24" s="38">
        <v>500</v>
      </c>
      <c r="D24" s="31"/>
      <c r="E24" s="83">
        <v>59</v>
      </c>
      <c r="F24" s="84">
        <f>SUM(E25:F32)</f>
        <v>1142.0999999999999</v>
      </c>
      <c r="G24" s="55">
        <f t="shared" ref="G24" si="2">G25+G26+G27+G29+G30+G31</f>
        <v>0</v>
      </c>
      <c r="H24" s="54"/>
      <c r="I24" s="58"/>
      <c r="J24" s="28"/>
      <c r="K24" s="28"/>
      <c r="L24" s="28"/>
      <c r="M24" s="28"/>
    </row>
    <row r="25" spans="1:141" s="1" customFormat="1" ht="27" customHeight="1" outlineLevel="1">
      <c r="A25" s="4"/>
      <c r="B25" s="18" t="s">
        <v>58</v>
      </c>
      <c r="C25" s="18">
        <v>510</v>
      </c>
      <c r="D25" s="17"/>
      <c r="E25" s="85"/>
      <c r="F25" s="86">
        <v>450.1</v>
      </c>
      <c r="G25" s="54"/>
      <c r="H25" s="54"/>
      <c r="I25" s="5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</row>
    <row r="26" spans="1:141" ht="20.25" customHeight="1" outlineLevel="1">
      <c r="B26" s="14" t="s">
        <v>16</v>
      </c>
      <c r="C26" s="11">
        <v>520</v>
      </c>
      <c r="D26" s="33"/>
      <c r="E26" s="93">
        <v>2.8</v>
      </c>
      <c r="F26" s="93"/>
      <c r="G26" s="56"/>
      <c r="H26" s="54"/>
      <c r="I26" s="58"/>
      <c r="J26" s="5"/>
      <c r="K26" s="5"/>
      <c r="L26" s="5"/>
      <c r="M26" s="5"/>
    </row>
    <row r="27" spans="1:141" ht="29.25" customHeight="1" outlineLevel="1">
      <c r="B27" s="14" t="s">
        <v>17</v>
      </c>
      <c r="C27" s="11">
        <v>530</v>
      </c>
      <c r="D27" s="33"/>
      <c r="E27" s="97">
        <v>132.6</v>
      </c>
      <c r="F27" s="98"/>
      <c r="G27" s="54"/>
      <c r="H27" s="54"/>
    </row>
    <row r="28" spans="1:141" ht="29.25" customHeight="1" outlineLevel="1">
      <c r="B28" s="16" t="s">
        <v>18</v>
      </c>
      <c r="C28" s="8">
        <v>531</v>
      </c>
      <c r="D28" s="17"/>
      <c r="E28" s="97"/>
      <c r="F28" s="98"/>
      <c r="G28" s="54"/>
      <c r="H28" s="54"/>
    </row>
    <row r="29" spans="1:141" s="3" customFormat="1" ht="15.75" outlineLevel="1">
      <c r="B29" s="16" t="s">
        <v>19</v>
      </c>
      <c r="C29" s="8">
        <v>540</v>
      </c>
      <c r="D29" s="17"/>
      <c r="E29" s="97">
        <v>331.2</v>
      </c>
      <c r="F29" s="98"/>
      <c r="G29" s="54"/>
      <c r="H29" s="54"/>
      <c r="I29" s="52"/>
    </row>
    <row r="30" spans="1:141" ht="21.75" customHeight="1" outlineLevel="1">
      <c r="B30" s="14" t="s">
        <v>20</v>
      </c>
      <c r="C30" s="11">
        <v>550</v>
      </c>
      <c r="D30" s="33"/>
      <c r="E30" s="97">
        <v>96.4</v>
      </c>
      <c r="F30" s="98"/>
      <c r="G30" s="54"/>
      <c r="H30" s="54"/>
    </row>
    <row r="31" spans="1:141" ht="18" customHeight="1" outlineLevel="2">
      <c r="B31" s="14" t="s">
        <v>21</v>
      </c>
      <c r="C31" s="11">
        <v>560</v>
      </c>
      <c r="D31" s="33"/>
      <c r="E31" s="97">
        <v>129</v>
      </c>
      <c r="F31" s="98"/>
      <c r="G31" s="54"/>
      <c r="H31" s="54"/>
    </row>
    <row r="32" spans="1:141" s="2" customFormat="1" ht="18.75" customHeight="1" outlineLevel="2">
      <c r="A32" s="3"/>
      <c r="B32" s="39" t="s">
        <v>22</v>
      </c>
      <c r="C32" s="40">
        <v>600</v>
      </c>
      <c r="D32" s="29"/>
      <c r="E32" s="97"/>
      <c r="F32" s="98"/>
      <c r="G32" s="54">
        <f t="shared" ref="G32" si="3">G33+G34+G35+G36+G38+G39+G40</f>
        <v>0</v>
      </c>
      <c r="H32" s="54"/>
      <c r="I32" s="52"/>
    </row>
    <row r="33" spans="1:9" s="2" customFormat="1" ht="30.75" customHeight="1" outlineLevel="2">
      <c r="A33" s="3"/>
      <c r="B33" s="18" t="s">
        <v>58</v>
      </c>
      <c r="C33" s="21">
        <v>610</v>
      </c>
      <c r="D33" s="17"/>
      <c r="E33" s="97"/>
      <c r="F33" s="98"/>
      <c r="G33" s="55"/>
      <c r="H33" s="54"/>
      <c r="I33" s="52"/>
    </row>
    <row r="34" spans="1:9" ht="18" customHeight="1" outlineLevel="2">
      <c r="B34" s="16" t="s">
        <v>23</v>
      </c>
      <c r="C34" s="8">
        <v>620</v>
      </c>
      <c r="D34" s="17"/>
      <c r="E34" s="97"/>
      <c r="F34" s="98"/>
      <c r="G34" s="54"/>
      <c r="H34" s="54"/>
    </row>
    <row r="35" spans="1:9" ht="17.25" customHeight="1" outlineLevel="2">
      <c r="B35" s="14" t="s">
        <v>24</v>
      </c>
      <c r="C35" s="11">
        <v>630</v>
      </c>
      <c r="D35" s="33"/>
      <c r="E35" s="97"/>
      <c r="F35" s="98"/>
      <c r="G35" s="54"/>
      <c r="H35" s="54"/>
    </row>
    <row r="36" spans="1:9" ht="28.5" customHeight="1" outlineLevel="2">
      <c r="B36" s="14" t="s">
        <v>17</v>
      </c>
      <c r="C36" s="11">
        <v>640</v>
      </c>
      <c r="D36" s="33"/>
      <c r="E36" s="97"/>
      <c r="F36" s="98"/>
      <c r="G36" s="54"/>
      <c r="H36" s="54"/>
    </row>
    <row r="37" spans="1:9" ht="27.75" customHeight="1" outlineLevel="2">
      <c r="B37" s="14" t="s">
        <v>18</v>
      </c>
      <c r="C37" s="11">
        <v>641</v>
      </c>
      <c r="D37" s="33"/>
      <c r="E37" s="97"/>
      <c r="F37" s="98"/>
      <c r="G37" s="54"/>
      <c r="H37" s="54"/>
    </row>
    <row r="38" spans="1:9" ht="18" customHeight="1" outlineLevel="2">
      <c r="B38" s="22" t="s">
        <v>25</v>
      </c>
      <c r="C38" s="13">
        <v>650</v>
      </c>
      <c r="D38" s="36"/>
      <c r="E38" s="97"/>
      <c r="F38" s="98"/>
      <c r="G38" s="55"/>
      <c r="H38" s="54"/>
    </row>
    <row r="39" spans="1:9" ht="13.5" customHeight="1" outlineLevel="2">
      <c r="B39" s="16" t="s">
        <v>20</v>
      </c>
      <c r="C39" s="8">
        <v>660</v>
      </c>
      <c r="D39" s="17"/>
      <c r="E39" s="97"/>
      <c r="F39" s="98"/>
      <c r="G39" s="54"/>
      <c r="H39" s="54"/>
    </row>
    <row r="40" spans="1:9" ht="15.75" outlineLevel="2">
      <c r="B40" s="16" t="s">
        <v>21</v>
      </c>
      <c r="C40" s="8">
        <v>670</v>
      </c>
      <c r="D40" s="17"/>
      <c r="E40" s="97"/>
      <c r="F40" s="98"/>
      <c r="G40" s="54"/>
      <c r="H40" s="54"/>
    </row>
    <row r="41" spans="1:9" s="2" customFormat="1" ht="19.5" customHeight="1" outlineLevel="2">
      <c r="A41" s="3"/>
      <c r="B41" s="39" t="s">
        <v>26</v>
      </c>
      <c r="C41" s="40">
        <v>700</v>
      </c>
      <c r="D41" s="29"/>
      <c r="E41" s="95"/>
      <c r="F41" s="96"/>
      <c r="G41" s="54"/>
      <c r="H41" s="54"/>
      <c r="I41" s="52"/>
    </row>
    <row r="42" spans="1:9" s="2" customFormat="1" ht="16.5" customHeight="1" outlineLevel="2">
      <c r="A42" s="3"/>
      <c r="B42" s="39" t="s">
        <v>27</v>
      </c>
      <c r="C42" s="40">
        <v>800</v>
      </c>
      <c r="D42" s="29"/>
      <c r="E42" s="95"/>
      <c r="F42" s="96"/>
      <c r="G42" s="54"/>
      <c r="H42" s="54"/>
      <c r="I42" s="52"/>
    </row>
    <row r="43" spans="1:9" ht="18.75" customHeight="1" outlineLevel="2">
      <c r="B43" s="16" t="s">
        <v>28</v>
      </c>
      <c r="C43" s="8">
        <v>810</v>
      </c>
      <c r="D43" s="17"/>
      <c r="E43" s="97"/>
      <c r="F43" s="98"/>
      <c r="G43" s="54"/>
      <c r="H43" s="54"/>
    </row>
    <row r="44" spans="1:9" ht="15" customHeight="1" outlineLevel="2">
      <c r="B44" s="16" t="s">
        <v>16</v>
      </c>
      <c r="C44" s="8">
        <v>820</v>
      </c>
      <c r="D44" s="17"/>
      <c r="E44" s="97"/>
      <c r="F44" s="98"/>
      <c r="G44" s="54"/>
      <c r="H44" s="54"/>
    </row>
    <row r="45" spans="1:9" ht="32.25" customHeight="1" outlineLevel="2">
      <c r="B45" s="16" t="s">
        <v>17</v>
      </c>
      <c r="C45" s="8">
        <v>830</v>
      </c>
      <c r="D45" s="17"/>
      <c r="E45" s="97"/>
      <c r="F45" s="98"/>
      <c r="G45" s="54"/>
      <c r="H45" s="54"/>
    </row>
    <row r="46" spans="1:9" ht="32.25" customHeight="1" outlineLevel="2">
      <c r="B46" s="16" t="s">
        <v>29</v>
      </c>
      <c r="C46" s="8">
        <v>831</v>
      </c>
      <c r="D46" s="17"/>
      <c r="E46" s="97"/>
      <c r="F46" s="98"/>
      <c r="G46" s="54"/>
      <c r="H46" s="54"/>
    </row>
    <row r="47" spans="1:9" s="3" customFormat="1" ht="15.75" outlineLevel="1">
      <c r="B47" s="16" t="s">
        <v>25</v>
      </c>
      <c r="C47" s="8">
        <v>840</v>
      </c>
      <c r="D47" s="17"/>
      <c r="E47" s="97"/>
      <c r="F47" s="98"/>
      <c r="G47" s="54"/>
      <c r="H47" s="54"/>
      <c r="I47" s="52"/>
    </row>
    <row r="48" spans="1:9" ht="16.5" customHeight="1" outlineLevel="1">
      <c r="B48" s="16" t="s">
        <v>20</v>
      </c>
      <c r="C48" s="8">
        <v>850</v>
      </c>
      <c r="D48" s="17"/>
      <c r="E48" s="97"/>
      <c r="F48" s="98"/>
      <c r="G48" s="54"/>
      <c r="H48" s="54"/>
    </row>
    <row r="49" spans="1:9" ht="18" customHeight="1" outlineLevel="1">
      <c r="B49" s="16" t="s">
        <v>21</v>
      </c>
      <c r="C49" s="8">
        <v>860</v>
      </c>
      <c r="D49" s="17"/>
      <c r="E49" s="97"/>
      <c r="F49" s="98"/>
      <c r="G49" s="55"/>
      <c r="H49" s="54"/>
    </row>
    <row r="50" spans="1:9" s="2" customFormat="1" ht="30" customHeight="1" outlineLevel="1">
      <c r="A50" s="3"/>
      <c r="B50" s="41" t="s">
        <v>30</v>
      </c>
      <c r="C50" s="42">
        <v>900</v>
      </c>
      <c r="D50" s="30"/>
      <c r="E50" s="97"/>
      <c r="F50" s="98"/>
      <c r="G50" s="55"/>
      <c r="H50" s="54"/>
      <c r="I50" s="52"/>
    </row>
    <row r="51" spans="1:9" ht="30" outlineLevel="1">
      <c r="B51" s="23" t="s">
        <v>31</v>
      </c>
      <c r="C51" s="21">
        <v>1000</v>
      </c>
      <c r="D51" s="17"/>
      <c r="E51" s="97"/>
      <c r="F51" s="98"/>
      <c r="G51" s="54"/>
      <c r="H51" s="54"/>
    </row>
    <row r="52" spans="1:9" ht="16.5" customHeight="1" outlineLevel="1">
      <c r="B52" s="21" t="s">
        <v>32</v>
      </c>
      <c r="C52" s="21">
        <v>1100</v>
      </c>
      <c r="D52" s="17"/>
      <c r="E52" s="97"/>
      <c r="F52" s="98"/>
      <c r="G52" s="54"/>
      <c r="H52" s="54"/>
    </row>
    <row r="53" spans="1:9" ht="18" customHeight="1" outlineLevel="1">
      <c r="B53" s="19" t="s">
        <v>33</v>
      </c>
      <c r="C53" s="20">
        <v>1200</v>
      </c>
      <c r="D53" s="33"/>
      <c r="E53" s="97"/>
      <c r="F53" s="98"/>
      <c r="G53" s="54"/>
      <c r="H53" s="54"/>
    </row>
    <row r="54" spans="1:9" ht="20.25" customHeight="1" outlineLevel="1">
      <c r="B54" s="19" t="s">
        <v>34</v>
      </c>
      <c r="C54" s="20">
        <v>1300</v>
      </c>
      <c r="D54" s="33"/>
      <c r="E54" s="97"/>
      <c r="F54" s="98"/>
      <c r="G54" s="54"/>
      <c r="H54" s="54"/>
    </row>
    <row r="55" spans="1:9" s="2" customFormat="1" ht="18.75" customHeight="1" outlineLevel="1">
      <c r="A55" s="3"/>
      <c r="B55" s="43" t="s">
        <v>35</v>
      </c>
      <c r="C55" s="37">
        <v>1400</v>
      </c>
      <c r="D55" s="30"/>
      <c r="E55" s="95">
        <f>F24+E54</f>
        <v>1142.0999999999999</v>
      </c>
      <c r="F55" s="96"/>
      <c r="G55" s="54">
        <f t="shared" ref="G55:H55" si="4">G53+G54+G52+G51+G50+G42+G41+G32+G24</f>
        <v>0</v>
      </c>
      <c r="H55" s="60">
        <f t="shared" si="4"/>
        <v>0</v>
      </c>
      <c r="I55" s="52"/>
    </row>
    <row r="56" spans="1:9" ht="20.25" customHeight="1" outlineLevel="1">
      <c r="B56" s="23" t="s">
        <v>36</v>
      </c>
      <c r="C56" s="21">
        <v>1500</v>
      </c>
      <c r="D56" s="17"/>
      <c r="E56" s="97">
        <v>13.4</v>
      </c>
      <c r="F56" s="98"/>
      <c r="G56" s="54"/>
      <c r="H56" s="54"/>
    </row>
    <row r="57" spans="1:9" s="2" customFormat="1" ht="30" customHeight="1">
      <c r="A57" s="3"/>
      <c r="B57" s="43" t="s">
        <v>37</v>
      </c>
      <c r="C57" s="37">
        <v>1600</v>
      </c>
      <c r="D57" s="30"/>
      <c r="E57" s="95">
        <v>1155.5</v>
      </c>
      <c r="F57" s="96"/>
      <c r="G57" s="54">
        <f t="shared" ref="G57" si="5">G55+G56</f>
        <v>0</v>
      </c>
      <c r="H57" s="60">
        <f t="shared" ref="H57" si="6">H55+H56</f>
        <v>0</v>
      </c>
      <c r="I57" s="52"/>
    </row>
    <row r="58" spans="1:9" ht="16.5" customHeight="1">
      <c r="B58" s="16" t="s">
        <v>38</v>
      </c>
      <c r="C58" s="8">
        <v>1700</v>
      </c>
      <c r="D58" s="34"/>
      <c r="E58" s="93">
        <v>52.05</v>
      </c>
      <c r="F58" s="93"/>
      <c r="G58" s="57" t="e">
        <f t="shared" ref="G58:H58" si="7">G57/G16</f>
        <v>#DIV/0!</v>
      </c>
      <c r="H58" s="61" t="e">
        <f t="shared" si="7"/>
        <v>#DIV/0!</v>
      </c>
    </row>
    <row r="59" spans="1:9" s="2" customFormat="1" ht="21" customHeight="1">
      <c r="A59" s="3"/>
      <c r="B59" s="90" t="s">
        <v>39</v>
      </c>
      <c r="C59" s="91">
        <v>1800</v>
      </c>
      <c r="D59" s="94"/>
      <c r="E59" s="94"/>
      <c r="F59" s="87">
        <v>466.56700000000001</v>
      </c>
      <c r="G59" s="54"/>
      <c r="H59" s="54"/>
      <c r="I59" s="52"/>
    </row>
    <row r="60" spans="1:9" s="2" customFormat="1" ht="2.25" hidden="1" customHeight="1">
      <c r="A60" s="3"/>
      <c r="B60" s="90"/>
      <c r="C60" s="91"/>
      <c r="D60" s="94"/>
      <c r="E60" s="94"/>
      <c r="F60" s="87" t="e">
        <f>G60+#REF!+#REF!+#REF!+#REF!+#REF!+#REF!+#REF!+#REF!+#REF!+#REF!+#REF!+#REF!+#REF!+#REF!+#REF!+#REF!+H60+#REF!+#REF!+#REF!+#REF!+#REF!+#REF!</f>
        <v>#REF!</v>
      </c>
      <c r="G60" s="54"/>
      <c r="H60" s="54"/>
      <c r="I60" s="52" t="e">
        <f>G60+#REF!+#REF!+#REF!+#REF!+#REF!+#REF!+#REF!+#REF!+#REF!+#REF!+#REF!+#REF!+#REF!+#REF!+#REF!+#REF!+H60</f>
        <v>#REF!</v>
      </c>
    </row>
    <row r="61" spans="1:9" s="2" customFormat="1" ht="15.75">
      <c r="A61" s="3"/>
      <c r="B61" s="43" t="s">
        <v>40</v>
      </c>
      <c r="C61" s="37">
        <v>1810</v>
      </c>
      <c r="D61" s="94"/>
      <c r="E61" s="94"/>
      <c r="F61" s="87">
        <v>447.97399999999999</v>
      </c>
      <c r="G61" s="54"/>
      <c r="H61" s="54"/>
      <c r="I61" s="52"/>
    </row>
    <row r="62" spans="1:9" ht="17.25" customHeight="1">
      <c r="B62" s="16" t="s">
        <v>41</v>
      </c>
      <c r="C62" s="8">
        <v>1900</v>
      </c>
      <c r="D62" s="17"/>
      <c r="E62" s="93">
        <v>21.03</v>
      </c>
      <c r="F62" s="93"/>
      <c r="G62" s="54"/>
      <c r="H62" s="54"/>
    </row>
    <row r="63" spans="1:9" ht="16.5" customHeight="1">
      <c r="B63" s="16" t="s">
        <v>42</v>
      </c>
      <c r="C63" s="8">
        <v>2000</v>
      </c>
      <c r="D63" s="17"/>
      <c r="E63" s="93">
        <v>21.03</v>
      </c>
      <c r="F63" s="93"/>
      <c r="G63" s="54"/>
      <c r="H63" s="54"/>
    </row>
    <row r="64" spans="1:9" s="3" customFormat="1" ht="15.75" hidden="1" outlineLevel="1">
      <c r="B64" s="16" t="s">
        <v>47</v>
      </c>
      <c r="C64" s="24"/>
      <c r="D64" s="24"/>
      <c r="E64" s="62"/>
      <c r="F64" s="65" t="e">
        <f>#REF!+#REF!+#REF!+#REF!+#REF!+#REF!+#REF!+G64+#REF!+#REF!+#REF!+#REF!+#REF!+#REF!+#REF!+#REF!+#REF!+H64+#REF!+#REF!+#REF!+#REF!+#REF!+#REF!</f>
        <v>#REF!</v>
      </c>
      <c r="G64" s="54"/>
      <c r="H64" s="54"/>
      <c r="I64" s="52"/>
    </row>
    <row r="65" spans="1:15" s="3" customFormat="1" ht="15.75" hidden="1" outlineLevel="1">
      <c r="B65" s="16" t="s">
        <v>48</v>
      </c>
      <c r="C65" s="24"/>
      <c r="D65" s="24"/>
      <c r="E65" s="62"/>
      <c r="F65" s="63" t="e">
        <f>#REF!+#REF!+#REF!+#REF!+#REF!+#REF!+#REF!+G65+#REF!+#REF!+#REF!+#REF!+#REF!+#REF!+#REF!+#REF!+#REF!+H65</f>
        <v>#REF!</v>
      </c>
      <c r="G65" s="54"/>
      <c r="H65" s="54"/>
      <c r="I65" s="52"/>
    </row>
    <row r="66" spans="1:15" ht="15.75" hidden="1" outlineLevel="1">
      <c r="B66" s="16" t="s">
        <v>49</v>
      </c>
      <c r="C66" s="24"/>
      <c r="D66" s="24"/>
      <c r="E66" s="62"/>
      <c r="F66" s="72" t="e">
        <f>#REF!+#REF!+#REF!+#REF!+#REF!+#REF!+#REF!+G66+#REF!+#REF!+#REF!+#REF!+#REF!+#REF!+#REF!+#REF!+#REF!+H66+#REF!+#REF!+#REF!+#REF!+#REF!+#REF!</f>
        <v>#REF!</v>
      </c>
      <c r="G66" s="54"/>
      <c r="H66" s="54"/>
    </row>
    <row r="67" spans="1:15" ht="15.75" hidden="1" outlineLevel="1">
      <c r="B67" s="25" t="s">
        <v>52</v>
      </c>
      <c r="C67" s="4"/>
      <c r="D67" s="4"/>
      <c r="E67" s="4"/>
      <c r="F67" s="26" t="e">
        <f>F72</f>
        <v>#REF!</v>
      </c>
      <c r="G67" s="54"/>
      <c r="H67" s="54"/>
    </row>
    <row r="68" spans="1:15" ht="15.75" hidden="1" outlineLevel="1">
      <c r="B68" s="25" t="s">
        <v>53</v>
      </c>
      <c r="C68" s="4"/>
      <c r="D68" s="4"/>
      <c r="E68" s="4"/>
      <c r="F68" s="26" t="e">
        <f>F73</f>
        <v>#REF!</v>
      </c>
      <c r="G68" s="54"/>
      <c r="H68" s="54"/>
    </row>
    <row r="69" spans="1:15" hidden="1" outlineLevel="1">
      <c r="D69" s="3"/>
      <c r="F69" s="70" t="e">
        <f>E17*1000/F66/12</f>
        <v>#REF!</v>
      </c>
      <c r="G69" s="54" t="e">
        <f>G17*1000/G66/12</f>
        <v>#DIV/0!</v>
      </c>
      <c r="H69" s="71" t="e">
        <f>H17*1000/H66/9</f>
        <v>#DIV/0!</v>
      </c>
      <c r="I69" s="54" t="e">
        <f>I17*1000/I66/12</f>
        <v>#DIV/0!</v>
      </c>
      <c r="J69" s="5"/>
      <c r="K69" s="5"/>
      <c r="L69" s="5"/>
      <c r="M69" s="5"/>
      <c r="N69" s="5"/>
      <c r="O69" s="5"/>
    </row>
    <row r="70" spans="1:15" s="1" customFormat="1" ht="15" hidden="1" outlineLevel="1">
      <c r="A70" s="24"/>
      <c r="B70" s="16" t="s">
        <v>50</v>
      </c>
      <c r="C70" s="24"/>
      <c r="D70" s="24"/>
      <c r="E70" s="24"/>
      <c r="F70" s="48" t="e">
        <f>(#REF!+#REF!+#REF!+#REF!+#REF!+#REF!+#REF!+G70+#REF!+#REF!+#REF!+#REF!+#REF!+#REF!+#REF!+#REF!+#REF!+H70+#REF!+#REF!+#REF!+#REF!+#REF!+#REF!)/E17</f>
        <v>#REF!</v>
      </c>
      <c r="G70" s="54">
        <f t="shared" ref="G70:H70" si="8">G62*G17</f>
        <v>0</v>
      </c>
      <c r="H70" s="60">
        <f t="shared" si="8"/>
        <v>0</v>
      </c>
      <c r="I70" s="69">
        <f>SUM(G70:H70)</f>
        <v>0</v>
      </c>
      <c r="J70" s="5"/>
      <c r="K70" s="5"/>
      <c r="L70" s="5"/>
      <c r="M70" s="5"/>
      <c r="N70" s="5"/>
      <c r="O70" s="5"/>
    </row>
    <row r="71" spans="1:15" s="1" customFormat="1" ht="15" hidden="1" outlineLevel="1">
      <c r="A71" s="24"/>
      <c r="B71" s="16" t="s">
        <v>51</v>
      </c>
      <c r="C71" s="24"/>
      <c r="D71" s="24"/>
      <c r="E71" s="24"/>
      <c r="F71" s="32" t="e">
        <f>(#REF!+#REF!+#REF!+#REF!+#REF!+#REF!+#REF!+G71+#REF!+#REF!+#REF!+#REF!+#REF!+#REF!+#REF!+#REF!+#REF!+H71+#REF!+#REF!+#REF!+#REF!+#REF!+#REF!)/E17</f>
        <v>#REF!</v>
      </c>
      <c r="G71" s="54">
        <f t="shared" ref="G71:H71" si="9">G63*G17</f>
        <v>0</v>
      </c>
      <c r="H71" s="60">
        <f t="shared" si="9"/>
        <v>0</v>
      </c>
      <c r="I71" s="69">
        <f>SUM(G71:H71)</f>
        <v>0</v>
      </c>
      <c r="J71" s="5"/>
      <c r="K71" s="5"/>
      <c r="L71" s="5"/>
      <c r="M71" s="5"/>
      <c r="N71" s="5"/>
      <c r="O71" s="5"/>
    </row>
    <row r="72" spans="1:15" s="1" customFormat="1" hidden="1" outlineLevel="1">
      <c r="A72" s="24"/>
      <c r="B72" s="24" t="s">
        <v>54</v>
      </c>
      <c r="C72" s="24"/>
      <c r="D72" s="24"/>
      <c r="E72" s="24"/>
      <c r="F72" s="27" t="e">
        <f>(#REF!+#REF!+#REF!+#REF!+#REF!+#REF!+#REF!+G72+#REF!+#REF!+#REF!+#REF!+#REF!+#REF!+#REF!+#REF!+#REF!+#REF!+#REF!+#REF!+#REF!)/E19</f>
        <v>#REF!</v>
      </c>
      <c r="G72" s="54">
        <f t="shared" ref="G72" si="10">G67*G19</f>
        <v>0</v>
      </c>
      <c r="H72" s="54"/>
      <c r="I72" s="69">
        <f>SUM(G72:H72)</f>
        <v>0</v>
      </c>
      <c r="J72" s="5"/>
      <c r="K72" s="5"/>
      <c r="L72" s="5"/>
      <c r="M72" s="5"/>
      <c r="N72" s="5"/>
      <c r="O72" s="5"/>
    </row>
    <row r="73" spans="1:15" ht="15" hidden="1" outlineLevel="1">
      <c r="B73" s="25" t="s">
        <v>55</v>
      </c>
      <c r="D73" s="3"/>
      <c r="F73" s="27" t="e">
        <f>(#REF!+#REF!+#REF!+#REF!+#REF!+#REF!+#REF!+G73+#REF!+#REF!+#REF!+#REF!+#REF!+#REF!+#REF!+#REF!+#REF!+#REF!+#REF!+#REF!+#REF!)/E20</f>
        <v>#REF!</v>
      </c>
      <c r="G73" s="54" t="e">
        <f>G68*#REF!</f>
        <v>#REF!</v>
      </c>
      <c r="H73" s="54"/>
      <c r="I73" s="58"/>
      <c r="J73" s="5"/>
      <c r="K73" s="5"/>
      <c r="L73" s="5"/>
      <c r="M73" s="5"/>
      <c r="N73" s="5"/>
      <c r="O73" s="5"/>
    </row>
    <row r="74" spans="1:15" ht="15" hidden="1" customHeight="1" collapsed="1">
      <c r="B74" s="25"/>
      <c r="D74" s="3"/>
      <c r="F74" s="4" t="e">
        <f t="shared" ref="F74:G74" si="11">F59+F64+F65</f>
        <v>#REF!</v>
      </c>
      <c r="G74" s="58">
        <f t="shared" si="11"/>
        <v>0</v>
      </c>
      <c r="H74" s="58"/>
      <c r="I74" s="58"/>
      <c r="J74" s="5"/>
      <c r="K74" s="5"/>
      <c r="L74" s="5"/>
      <c r="M74" s="5"/>
      <c r="N74" s="5"/>
      <c r="O74" s="5"/>
    </row>
    <row r="75" spans="1:15" ht="15" hidden="1" customHeight="1">
      <c r="B75" s="25"/>
      <c r="D75" s="3"/>
      <c r="F75" s="4" t="e">
        <f>F59+F64+F65</f>
        <v>#REF!</v>
      </c>
      <c r="G75" s="58">
        <f t="shared" ref="G75" si="12">G59+G64+G65</f>
        <v>0</v>
      </c>
      <c r="H75" s="58"/>
      <c r="I75" s="58"/>
      <c r="J75" s="5"/>
      <c r="K75" s="5"/>
      <c r="L75" s="5"/>
      <c r="M75" s="5"/>
      <c r="N75" s="5"/>
      <c r="O75" s="5"/>
    </row>
    <row r="76" spans="1:15" ht="15" hidden="1" customHeight="1">
      <c r="B76" s="25"/>
      <c r="D76" s="3"/>
      <c r="F76" s="64" t="e">
        <f>F61+F64+F65</f>
        <v>#REF!</v>
      </c>
      <c r="G76" s="58">
        <f>G61+G64+G65</f>
        <v>0</v>
      </c>
      <c r="H76" s="58">
        <f>H61+H64+H65</f>
        <v>0</v>
      </c>
      <c r="I76" s="58"/>
      <c r="J76" s="5"/>
      <c r="K76" s="5"/>
      <c r="L76" s="5"/>
      <c r="M76" s="5"/>
      <c r="N76" s="5"/>
      <c r="O76" s="5"/>
    </row>
    <row r="77" spans="1:15" ht="15" hidden="1" customHeight="1">
      <c r="B77" s="25"/>
      <c r="D77" s="3"/>
      <c r="F77" s="64" t="e">
        <f t="shared" ref="F77:G77" si="13">F59+F64+F65</f>
        <v>#REF!</v>
      </c>
      <c r="G77" s="58">
        <f t="shared" si="13"/>
        <v>0</v>
      </c>
      <c r="H77" s="58">
        <f>H61+H64+H65</f>
        <v>0</v>
      </c>
      <c r="I77" s="58"/>
      <c r="J77" s="5"/>
      <c r="K77" s="5"/>
      <c r="L77" s="5"/>
      <c r="M77" s="5"/>
      <c r="N77" s="5"/>
      <c r="O77" s="5"/>
    </row>
    <row r="78" spans="1:15" ht="33" customHeight="1">
      <c r="B78" s="25"/>
      <c r="D78" s="3"/>
      <c r="F78" s="4"/>
      <c r="H78" s="58"/>
      <c r="I78" s="58"/>
      <c r="J78" s="5"/>
      <c r="K78" s="5"/>
      <c r="L78" s="5"/>
      <c r="M78" s="5"/>
      <c r="N78" s="5"/>
      <c r="O78" s="5"/>
    </row>
    <row r="79" spans="1:15" ht="46.5" customHeight="1">
      <c r="B79" s="92" t="s">
        <v>65</v>
      </c>
      <c r="C79" s="92"/>
      <c r="D79" s="92"/>
      <c r="F79" s="4"/>
    </row>
    <row r="80" spans="1:15">
      <c r="B80" s="106"/>
      <c r="C80" s="106"/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</sheetData>
  <mergeCells count="58">
    <mergeCell ref="B80:C80"/>
    <mergeCell ref="E51:F51"/>
    <mergeCell ref="E19:F19"/>
    <mergeCell ref="E20:F20"/>
    <mergeCell ref="E29:F29"/>
    <mergeCell ref="E35:F35"/>
    <mergeCell ref="E36:F36"/>
    <mergeCell ref="E37:F37"/>
    <mergeCell ref="E30:F30"/>
    <mergeCell ref="E41:F41"/>
    <mergeCell ref="E42:F42"/>
    <mergeCell ref="E43:F43"/>
    <mergeCell ref="E33:F33"/>
    <mergeCell ref="E31:F31"/>
    <mergeCell ref="E28:F28"/>
    <mergeCell ref="E32:F32"/>
    <mergeCell ref="E7:F7"/>
    <mergeCell ref="E8:F8"/>
    <mergeCell ref="E26:F26"/>
    <mergeCell ref="E27:F27"/>
    <mergeCell ref="E17:F17"/>
    <mergeCell ref="E22:F22"/>
    <mergeCell ref="E11:F11"/>
    <mergeCell ref="E12:F12"/>
    <mergeCell ref="E13:F13"/>
    <mergeCell ref="E14:F14"/>
    <mergeCell ref="E21:F21"/>
    <mergeCell ref="E10:F10"/>
    <mergeCell ref="E15:F15"/>
    <mergeCell ref="E16:F16"/>
    <mergeCell ref="E34:F34"/>
    <mergeCell ref="E39:F39"/>
    <mergeCell ref="E38:F38"/>
    <mergeCell ref="E40:F40"/>
    <mergeCell ref="E44:F44"/>
    <mergeCell ref="E45:F45"/>
    <mergeCell ref="E46:F46"/>
    <mergeCell ref="E62:F62"/>
    <mergeCell ref="D59:E60"/>
    <mergeCell ref="E56:F56"/>
    <mergeCell ref="E55:F55"/>
    <mergeCell ref="E53:F53"/>
    <mergeCell ref="E49:F49"/>
    <mergeCell ref="E47:F47"/>
    <mergeCell ref="E48:F48"/>
    <mergeCell ref="E54:F54"/>
    <mergeCell ref="E52:F52"/>
    <mergeCell ref="E50:F50"/>
    <mergeCell ref="B79:D79"/>
    <mergeCell ref="E63:F63"/>
    <mergeCell ref="D61:E61"/>
    <mergeCell ref="E57:F57"/>
    <mergeCell ref="E58:F58"/>
    <mergeCell ref="B3:D3"/>
    <mergeCell ref="B4:D4"/>
    <mergeCell ref="B5:D5"/>
    <mergeCell ref="B59:B60"/>
    <mergeCell ref="C59:C6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МППЖКХ</dc:creator>
  <cp:lastModifiedBy>User</cp:lastModifiedBy>
  <cp:lastPrinted>2014-10-17T12:01:23Z</cp:lastPrinted>
  <dcterms:created xsi:type="dcterms:W3CDTF">2005-01-24T02:40:44Z</dcterms:created>
  <dcterms:modified xsi:type="dcterms:W3CDTF">2014-10-17T12:21:54Z</dcterms:modified>
</cp:coreProperties>
</file>